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'doc1'!$A$1:$P$44</definedName>
  </definedNames>
  <calcPr fullCalcOnLoad="1"/>
</workbook>
</file>

<file path=xl/sharedStrings.xml><?xml version="1.0" encoding="utf-8"?>
<sst xmlns="http://schemas.openxmlformats.org/spreadsheetml/2006/main" count="114" uniqueCount="100">
  <si>
    <t>1</t>
  </si>
  <si>
    <t>L.p.</t>
  </si>
  <si>
    <t>Wyszczególnienie</t>
  </si>
  <si>
    <t>Wykonanie 2008</t>
  </si>
  <si>
    <t>Wykonanie 2009</t>
  </si>
  <si>
    <t>Prognoza 2011</t>
  </si>
  <si>
    <t>Prognoza 2012</t>
  </si>
  <si>
    <t>Dochody ogółem, z tego:</t>
  </si>
  <si>
    <t>1a</t>
  </si>
  <si>
    <t xml:space="preserve"> dochody bieżące</t>
  </si>
  <si>
    <t>1b</t>
  </si>
  <si>
    <t xml:space="preserve"> dochody majątkowe, w tym</t>
  </si>
  <si>
    <t>1c</t>
  </si>
  <si>
    <t xml:space="preserve">  ze sprzedaży majątku</t>
  </si>
  <si>
    <t>Wydatki bieżące (bez odsetek i prowizji od: kredytów i pożyczek oraz wyemitowanych papierów wartościowych), w tym: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</si>
  <si>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</si>
  <si>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</si>
  <si>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</si>
  <si>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</si>
  <si>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</si>
  <si>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</si>
  <si>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0,00</t>
  </si>
  <si>
    <t>2d</t>
  </si>
  <si>
    <t xml:space="preserve">  gwarancje i poręczenia podlegające wyłączeniu z limitów spłaty zobowiązań z art. 243 ufp/169sufp</t>
  </si>
  <si>
    <t>2e</t>
  </si>
  <si>
    <t xml:space="preserve"> wydatki bieżące objęte limitem art. 226 ust. 4 ufp</t>
  </si>
  <si>
    <t>3</t>
  </si>
  <si>
    <t>Różnica (1-2)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</si>
  <si>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</si>
  <si>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</si>
  <si>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</si>
  <si>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</si>
  <si>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</si>
  <si>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</si>
  <si>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</si>
  <si>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4</t>
  </si>
  <si>
    <t>Nadwyżka budżetowa z lat ubiegłych plus wolne środki, zgodnie z art. 217 ufp, w tym:</t>
  </si>
  <si>
    <t>4a</t>
  </si>
  <si>
    <t xml:space="preserve"> nadwyżka budżetowa z lat ubiegłych plus wolne środki, zgodnie z art. 217 ufp, angażowane na pokrycie deficytu budżetu roku bieżącego</t>
  </si>
  <si>
    <t>5</t>
  </si>
  <si>
    <t>Inne przychody nie związane z zaciągnięciem długu</t>
  </si>
  <si>
    <t>6</t>
  </si>
  <si>
    <t>Środki do dyspozycji (3+4+5)</t>
  </si>
  <si>
    <t>7</t>
  </si>
  <si>
    <t>Spłata i obsługa długu, z tego:</t>
  </si>
  <si>
    <t>7a</t>
  </si>
  <si>
    <t xml:space="preserve"> rozchody z tytułu spłaty rat kapitałowych oraz wykupu papierów wartościowych</t>
  </si>
  <si>
    <t>7b</t>
  </si>
  <si>
    <t xml:space="preserve"> wydatki bieżące na obsługę długu</t>
  </si>
  <si>
    <t>8</t>
  </si>
  <si>
    <t>Inne rozchody (bez spłaty długu np. udzielane pożyczki)</t>
  </si>
  <si>
    <t>9</t>
  </si>
  <si>
    <t>Środki do dyspozycji (6-7-8)</t>
  </si>
  <si>
    <t>10</t>
  </si>
  <si>
    <t>Wydatki majątkowe, w tym:</t>
  </si>
  <si>
    <t>10a</t>
  </si>
  <si>
    <t xml:space="preserve"> wydatki majątkowe objęte limitem art. 226 ust. 4 ufp</t>
  </si>
  <si>
    <t>11</t>
  </si>
  <si>
    <t>Przychody (kredyty, pożyczki, emisje obligacji)</t>
  </si>
  <si>
    <t>12</t>
  </si>
  <si>
    <t>Rozliczenie budżetu (9-10+11)</t>
  </si>
  <si>
    <t>13</t>
  </si>
  <si>
    <t>Kwota długu, w tym:</t>
  </si>
  <si>
    <t>13a</t>
  </si>
  <si>
    <t xml:space="preserve"> łączna kwota wyłączeń z art. 243 ust. 3 pkt 1 ufp oraz art. 170 ust. 3 sufp</t>
  </si>
  <si>
    <t>13b</t>
  </si>
  <si>
    <t xml:space="preserve"> kwota wyłączeń z art. 243 ust. 3 pkt 1 ufp oraz art. 169 ust. 3 sufp przypadająca na dany rok budżetowy</t>
  </si>
  <si>
    <t>14</t>
  </si>
  <si>
    <t>Kwota zobowiązań związku współtworzonego przez jst przypadających do spłaty w danym roku budżetowym podlegająca doliczeniu zgodnie z art. 244 ufp</t>
  </si>
  <si>
    <t>15</t>
  </si>
  <si>
    <t>Planowana łączna kwota spłaty zobowiązań</t>
  </si>
  <si>
    <t>15a</t>
  </si>
  <si>
    <t>Maksymalny dopuszczalny wskaźnik spłaty z art. 243 ufp</t>
  </si>
  <si>
    <t>16</t>
  </si>
  <si>
    <t>TAK</t>
  </si>
  <si>
    <t>17</t>
  </si>
  <si>
    <t>Planowana łączna kwota spłaty zobowiązań do dochodów ogółem -max 15% z art. 169 sufp</t>
  </si>
  <si>
    <t>18</t>
  </si>
  <si>
    <t>Zadłużenie/dochody ogółem [(13–13a):1] - max 60% z art. 170 sufp</t>
  </si>
  <si>
    <t>19</t>
  </si>
  <si>
    <t>Wydatki bieżące razem (2 + 7b)</t>
  </si>
  <si>
    <t>20</t>
  </si>
  <si>
    <t>Wydatki ogółem (10+19)</t>
  </si>
  <si>
    <t>21</t>
  </si>
  <si>
    <t>Wynik budżetu (1 - 20)</t>
  </si>
  <si>
    <t>22</t>
  </si>
  <si>
    <t>Przychody budżetu (4+5+11)</t>
  </si>
  <si>
    <t>23</t>
  </si>
  <si>
    <t>Rozchody budżetu (7a + 8)</t>
  </si>
  <si>
    <t>15b</t>
  </si>
  <si>
    <t>15c</t>
  </si>
  <si>
    <t>Planowana łączna kwota spłaty zobowiązań po uwzględnieniu art. 244</t>
  </si>
  <si>
    <t>Relacja (Db-Wb+Dsm)/Do, o której mowa w art. 243 w danym roku</t>
  </si>
  <si>
    <t>Spełnienie wskaźnika spłaty z art. 243 ufp po uwzględnieniu art. 244 ufp (15B)&lt;=(15A)</t>
  </si>
  <si>
    <t>Wieloletnia Prognoza Finansowa na lata 2011 - 2021</t>
  </si>
  <si>
    <t>Prognoza 2020</t>
  </si>
  <si>
    <t>Prognoza 2021</t>
  </si>
  <si>
    <t>Wykonanie 2010</t>
  </si>
  <si>
    <t>Przewodniczący Rady</t>
  </si>
  <si>
    <t>Adam Kowalski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</si>
</sst>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6"/>
      <color indexed="8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b/>
      <sz val="8.25"/>
      <name val="Arial"/>
      <family val="2"/>
    </font>
    <font>
      <sz val="8.25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1" fillId="3" borderId="0" applyNumberFormat="0" applyBorder="0" applyAlignment="0" applyProtection="0"/>
  </cellStyleXfs>
  <cellXfs count="35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24" borderId="0" xfId="0" applyNumberFormat="1" applyFont="1" applyFill="1" applyAlignment="1" applyProtection="1">
      <alignment horizontal="center" vertical="center" wrapText="1"/>
      <protection locked="0"/>
    </xf>
    <xf numFmtId="49" fontId="4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23" fillId="25" borderId="10" xfId="0" applyNumberFormat="1" applyFont="1" applyFill="1" applyBorder="1" applyAlignment="1" applyProtection="1">
      <alignment horizontal="center" vertical="center" wrapText="1"/>
      <protection locked="0"/>
    </xf>
    <xf numFmtId="4" fontId="24" fillId="26" borderId="10" xfId="0" applyNumberFormat="1" applyFont="1" applyFill="1" applyBorder="1" applyAlignment="1" applyProtection="1">
      <alignment horizontal="right" vertical="center" wrapText="1"/>
      <protection locked="0"/>
    </xf>
    <xf numFmtId="4" fontId="24" fillId="26" borderId="10" xfId="0" applyNumberFormat="1" applyFont="1" applyFill="1" applyBorder="1" applyAlignment="1" applyProtection="1">
      <alignment vertical="center" wrapText="1"/>
      <protection locked="0"/>
    </xf>
    <xf numFmtId="4" fontId="25" fillId="24" borderId="10" xfId="0" applyNumberFormat="1" applyFont="1" applyFill="1" applyBorder="1" applyAlignment="1" applyProtection="1">
      <alignment horizontal="right" vertical="center" wrapText="1"/>
      <protection locked="0"/>
    </xf>
    <xf numFmtId="10" fontId="24" fillId="26" borderId="10" xfId="0" applyNumberFormat="1" applyFont="1" applyFill="1" applyBorder="1" applyAlignment="1" applyProtection="1">
      <alignment horizontal="right" vertical="center" wrapText="1"/>
      <protection locked="0"/>
    </xf>
    <xf numFmtId="4" fontId="24" fillId="27" borderId="10" xfId="0" applyNumberFormat="1" applyFont="1" applyFill="1" applyBorder="1" applyAlignment="1" applyProtection="1">
      <alignment horizontal="right" vertical="center" wrapText="1"/>
      <protection locked="0"/>
    </xf>
    <xf numFmtId="10" fontId="24" fillId="25" borderId="10" xfId="0" applyNumberFormat="1" applyFont="1" applyFill="1" applyBorder="1" applyAlignment="1" applyProtection="1">
      <alignment horizontal="right" vertical="center" wrapText="1"/>
      <protection locked="0"/>
    </xf>
    <xf numFmtId="4" fontId="24" fillId="28" borderId="10" xfId="0" applyNumberFormat="1" applyFont="1" applyFill="1" applyBorder="1" applyAlignment="1" applyProtection="1">
      <alignment horizontal="right" vertical="center" wrapText="1"/>
      <protection locked="0"/>
    </xf>
    <xf numFmtId="49" fontId="23" fillId="25" borderId="11" xfId="0" applyNumberFormat="1" applyFont="1" applyFill="1" applyBorder="1" applyAlignment="1" applyProtection="1">
      <alignment horizontal="center" vertical="center" wrapText="1"/>
      <protection locked="0"/>
    </xf>
    <xf numFmtId="49" fontId="24" fillId="26" borderId="10" xfId="0" applyNumberFormat="1" applyFont="1" applyFill="1" applyBorder="1" applyAlignment="1" applyProtection="1">
      <alignment vertical="center" wrapText="1"/>
      <protection locked="0"/>
    </xf>
    <xf numFmtId="4" fontId="24" fillId="26" borderId="12" xfId="0" applyNumberFormat="1" applyFont="1" applyFill="1" applyBorder="1" applyAlignment="1" applyProtection="1">
      <alignment vertical="center" wrapText="1"/>
      <protection locked="0"/>
    </xf>
    <xf numFmtId="49" fontId="25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10" xfId="0" applyNumberFormat="1" applyFont="1" applyFill="1" applyBorder="1" applyAlignment="1" applyProtection="1">
      <alignment horizontal="left" vertical="center" wrapText="1"/>
      <protection locked="0"/>
    </xf>
    <xf numFmtId="4" fontId="25" fillId="24" borderId="11" xfId="0" applyNumberFormat="1" applyFont="1" applyFill="1" applyBorder="1" applyAlignment="1" applyProtection="1">
      <alignment horizontal="right" vertical="center" wrapText="1"/>
      <protection locked="0"/>
    </xf>
    <xf numFmtId="0" fontId="24" fillId="26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26" borderId="10" xfId="0" applyNumberFormat="1" applyFont="1" applyFill="1" applyBorder="1" applyAlignment="1" applyProtection="1">
      <alignment horizontal="left" vertical="center" wrapText="1"/>
      <protection locked="0"/>
    </xf>
    <xf numFmtId="4" fontId="24" fillId="26" borderId="11" xfId="0" applyNumberFormat="1" applyFont="1" applyFill="1" applyBorder="1" applyAlignment="1" applyProtection="1">
      <alignment horizontal="right" vertical="center" wrapText="1"/>
      <protection locked="0"/>
    </xf>
    <xf numFmtId="49" fontId="24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24" fillId="22" borderId="11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24" fillId="26" borderId="11" xfId="0" applyNumberFormat="1" applyFont="1" applyFill="1" applyBorder="1" applyAlignment="1" applyProtection="1">
      <alignment horizontal="right" vertical="center" wrapText="1"/>
      <protection locked="0"/>
    </xf>
    <xf numFmtId="49" fontId="24" fillId="27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27" borderId="10" xfId="0" applyNumberFormat="1" applyFont="1" applyFill="1" applyBorder="1" applyAlignment="1" applyProtection="1">
      <alignment horizontal="left" vertical="center" wrapText="1"/>
      <protection locked="0"/>
    </xf>
    <xf numFmtId="4" fontId="24" fillId="27" borderId="11" xfId="0" applyNumberFormat="1" applyFont="1" applyFill="1" applyBorder="1" applyAlignment="1" applyProtection="1">
      <alignment horizontal="right" vertical="center" wrapText="1"/>
      <protection locked="0"/>
    </xf>
    <xf numFmtId="49" fontId="24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25" borderId="10" xfId="0" applyNumberFormat="1" applyFont="1" applyFill="1" applyBorder="1" applyAlignment="1" applyProtection="1">
      <alignment horizontal="left" vertical="center" wrapText="1"/>
      <protection locked="0"/>
    </xf>
    <xf numFmtId="10" fontId="24" fillId="25" borderId="11" xfId="0" applyNumberFormat="1" applyFont="1" applyFill="1" applyBorder="1" applyAlignment="1" applyProtection="1">
      <alignment horizontal="right" vertical="center" wrapText="1"/>
      <protection locked="0"/>
    </xf>
    <xf numFmtId="49" fontId="24" fillId="28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28" borderId="10" xfId="0" applyNumberFormat="1" applyFont="1" applyFill="1" applyBorder="1" applyAlignment="1" applyProtection="1">
      <alignment horizontal="left" vertical="center" wrapText="1"/>
      <protection locked="0"/>
    </xf>
    <xf numFmtId="4" fontId="24" fillId="28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24" borderId="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showGridLines="0" tabSelected="1" zoomScalePageLayoutView="0" workbookViewId="0" topLeftCell="G38">
      <selection activeCell="P46" sqref="P46"/>
    </sheetView>
  </sheetViews>
  <sheetFormatPr defaultColWidth="9.33203125" defaultRowHeight="12.75"/>
  <cols>
    <col min="1" max="1" width="4.33203125" style="0" customWidth="1"/>
    <col min="2" max="2" width="26.5" style="0" customWidth="1"/>
    <col min="3" max="3" width="12.16015625" style="0" customWidth="1"/>
    <col min="4" max="4" width="14.33203125" style="0" customWidth="1"/>
    <col min="5" max="5" width="15.5" style="0" customWidth="1"/>
    <col min="6" max="6" width="12.83203125" style="0" customWidth="1"/>
    <col min="7" max="7" width="12.33203125" style="0" customWidth="1"/>
    <col min="8" max="8" width="11.83203125" style="0" customWidth="1"/>
    <col min="9" max="9" width="13" style="0" customWidth="1"/>
    <col min="10" max="10" width="13.33203125" style="0" customWidth="1"/>
    <col min="11" max="11" width="12.5" style="0" customWidth="1"/>
    <col min="12" max="12" width="12.83203125" style="0" customWidth="1"/>
    <col min="13" max="13" width="13.5" style="0" customWidth="1"/>
    <col min="14" max="16" width="12.66015625" style="0" customWidth="1"/>
  </cols>
  <sheetData>
    <row r="1" spans="1:8" ht="28.5" customHeight="1">
      <c r="A1" s="33"/>
      <c r="B1" s="33"/>
      <c r="C1" s="33"/>
      <c r="D1" s="33"/>
      <c r="E1" s="33"/>
      <c r="F1" s="33"/>
      <c r="G1" s="33"/>
      <c r="H1" s="1"/>
    </row>
    <row r="2" spans="1:16" ht="28.5" customHeight="1">
      <c r="A2" s="34" t="s">
        <v>94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2"/>
      <c r="P2" s="2"/>
    </row>
    <row r="3" spans="1:8" ht="27.75" customHeight="1">
      <c r="A3" s="33"/>
      <c r="B3" s="33"/>
      <c r="C3" s="33"/>
      <c r="D3" s="33"/>
      <c r="E3" s="33"/>
      <c r="F3" s="33"/>
      <c r="G3" s="33"/>
      <c r="H3" s="33"/>
    </row>
    <row r="4" spans="1:16" ht="39.7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97</v>
      </c>
      <c r="F4" s="3" t="s">
        <v>5</v>
      </c>
      <c r="G4" s="11" t="s">
        <v>6</v>
      </c>
      <c r="H4" s="11" t="s">
        <v>28</v>
      </c>
      <c r="I4" s="11" t="s">
        <v>29</v>
      </c>
      <c r="J4" s="11" t="s">
        <v>30</v>
      </c>
      <c r="K4" s="11" t="s">
        <v>31</v>
      </c>
      <c r="L4" s="11" t="s">
        <v>32</v>
      </c>
      <c r="M4" s="11" t="s">
        <v>33</v>
      </c>
      <c r="N4" s="11" t="s">
        <v>34</v>
      </c>
      <c r="O4" s="11" t="s">
        <v>95</v>
      </c>
      <c r="P4" s="11" t="s">
        <v>96</v>
      </c>
    </row>
    <row r="5" spans="1:16" ht="34.5" customHeight="1">
      <c r="A5" s="12" t="s">
        <v>0</v>
      </c>
      <c r="B5" s="12" t="s">
        <v>7</v>
      </c>
      <c r="C5" s="5">
        <f aca="true" t="shared" si="0" ref="C5:N5">SUM(C6:C7)</f>
        <v>7825356.8100000005</v>
      </c>
      <c r="D5" s="5">
        <f t="shared" si="0"/>
        <v>9010313.02</v>
      </c>
      <c r="E5" s="4">
        <f t="shared" si="0"/>
        <v>17194959.34</v>
      </c>
      <c r="F5" s="5">
        <f t="shared" si="0"/>
        <v>10711691</v>
      </c>
      <c r="G5" s="5">
        <f t="shared" si="0"/>
        <v>8674915</v>
      </c>
      <c r="H5" s="5">
        <f t="shared" si="0"/>
        <v>9535406</v>
      </c>
      <c r="I5" s="5">
        <f t="shared" si="0"/>
        <v>9938676</v>
      </c>
      <c r="J5" s="5">
        <f t="shared" si="0"/>
        <v>10236836</v>
      </c>
      <c r="K5" s="5">
        <f t="shared" si="0"/>
        <v>10543941</v>
      </c>
      <c r="L5" s="5">
        <f t="shared" si="0"/>
        <v>10860259</v>
      </c>
      <c r="M5" s="5">
        <f t="shared" si="0"/>
        <v>11186067</v>
      </c>
      <c r="N5" s="13">
        <f t="shared" si="0"/>
        <v>11521649</v>
      </c>
      <c r="O5" s="13">
        <f>SUM(O6:O7)</f>
        <v>11867298</v>
      </c>
      <c r="P5" s="13">
        <f>SUM(P6:P7)</f>
        <v>12223317</v>
      </c>
    </row>
    <row r="6" spans="1:16" ht="34.5" customHeight="1">
      <c r="A6" s="14" t="s">
        <v>8</v>
      </c>
      <c r="B6" s="15" t="s">
        <v>9</v>
      </c>
      <c r="C6" s="6">
        <v>7294195.82</v>
      </c>
      <c r="D6" s="6">
        <v>8132513.34</v>
      </c>
      <c r="E6" s="6">
        <v>8308991.79</v>
      </c>
      <c r="F6" s="6">
        <v>7977292</v>
      </c>
      <c r="G6" s="16">
        <v>8604915</v>
      </c>
      <c r="H6" s="16">
        <v>9465406</v>
      </c>
      <c r="I6" s="16">
        <v>9938676</v>
      </c>
      <c r="J6" s="16">
        <v>10236836</v>
      </c>
      <c r="K6" s="16">
        <v>10543941</v>
      </c>
      <c r="L6" s="16">
        <v>10860259</v>
      </c>
      <c r="M6" s="16">
        <v>11186067</v>
      </c>
      <c r="N6" s="16">
        <v>11521649</v>
      </c>
      <c r="O6" s="16">
        <v>11867298</v>
      </c>
      <c r="P6" s="16">
        <v>12223317</v>
      </c>
    </row>
    <row r="7" spans="1:16" ht="34.5" customHeight="1">
      <c r="A7" s="14" t="s">
        <v>10</v>
      </c>
      <c r="B7" s="15" t="s">
        <v>11</v>
      </c>
      <c r="C7" s="6">
        <v>531160.99</v>
      </c>
      <c r="D7" s="6">
        <v>877799.68</v>
      </c>
      <c r="E7" s="6">
        <v>8885967.55</v>
      </c>
      <c r="F7" s="6">
        <v>2734399</v>
      </c>
      <c r="G7" s="16">
        <v>70000</v>
      </c>
      <c r="H7" s="16">
        <v>70000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</row>
    <row r="8" spans="1:16" ht="34.5" customHeight="1">
      <c r="A8" s="14" t="s">
        <v>12</v>
      </c>
      <c r="B8" s="15" t="s">
        <v>13</v>
      </c>
      <c r="C8" s="6">
        <v>108300</v>
      </c>
      <c r="D8" s="6">
        <v>112610</v>
      </c>
      <c r="E8" s="6">
        <v>8100</v>
      </c>
      <c r="F8" s="6">
        <v>10000</v>
      </c>
      <c r="G8" s="16">
        <v>70000</v>
      </c>
      <c r="H8" s="16">
        <v>70000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</row>
    <row r="9" spans="1:16" ht="62.25" customHeight="1">
      <c r="A9" s="17">
        <v>2</v>
      </c>
      <c r="B9" s="18" t="s">
        <v>14</v>
      </c>
      <c r="C9" s="4">
        <f aca="true" t="shared" si="1" ref="C9:N9">SUM(C10:C14)</f>
        <v>6534543.63</v>
      </c>
      <c r="D9" s="4">
        <f t="shared" si="1"/>
        <v>6902564.52</v>
      </c>
      <c r="E9" s="4">
        <f t="shared" si="1"/>
        <v>7520631.26</v>
      </c>
      <c r="F9" s="4">
        <f t="shared" si="1"/>
        <v>8433736</v>
      </c>
      <c r="G9" s="19">
        <f t="shared" si="1"/>
        <v>8333895</v>
      </c>
      <c r="H9" s="19">
        <f t="shared" si="1"/>
        <v>8375540</v>
      </c>
      <c r="I9" s="19">
        <f t="shared" si="1"/>
        <v>8416593</v>
      </c>
      <c r="J9" s="19">
        <f t="shared" si="1"/>
        <v>8454655</v>
      </c>
      <c r="K9" s="19">
        <f t="shared" si="1"/>
        <v>8496928</v>
      </c>
      <c r="L9" s="19">
        <f t="shared" si="1"/>
        <v>8539412</v>
      </c>
      <c r="M9" s="19">
        <f t="shared" si="1"/>
        <v>8582109</v>
      </c>
      <c r="N9" s="19">
        <f t="shared" si="1"/>
        <v>8625019</v>
      </c>
      <c r="O9" s="19">
        <f>SUM(O10:O14)</f>
        <v>8668144</v>
      </c>
      <c r="P9" s="19">
        <f>SUM(P10:P14)</f>
        <v>8711484</v>
      </c>
    </row>
    <row r="10" spans="1:16" ht="34.5" customHeight="1">
      <c r="A10" s="14" t="s">
        <v>15</v>
      </c>
      <c r="B10" s="15" t="s">
        <v>16</v>
      </c>
      <c r="C10" s="6">
        <v>3414295.48</v>
      </c>
      <c r="D10" s="6">
        <v>3945059.1</v>
      </c>
      <c r="E10" s="6">
        <v>4268122.37</v>
      </c>
      <c r="F10" s="6">
        <v>4986101</v>
      </c>
      <c r="G10" s="16">
        <v>5012444</v>
      </c>
      <c r="H10" s="16">
        <v>5037506</v>
      </c>
      <c r="I10" s="16">
        <v>5062693</v>
      </c>
      <c r="J10" s="16">
        <v>5088006</v>
      </c>
      <c r="K10" s="16">
        <v>5113446</v>
      </c>
      <c r="L10" s="16">
        <v>5139013</v>
      </c>
      <c r="M10" s="16">
        <v>5164708</v>
      </c>
      <c r="N10" s="16">
        <v>5190531</v>
      </c>
      <c r="O10" s="16">
        <v>5216484</v>
      </c>
      <c r="P10" s="16">
        <v>5242566</v>
      </c>
    </row>
    <row r="11" spans="1:16" ht="34.5" customHeight="1">
      <c r="A11" s="14" t="s">
        <v>17</v>
      </c>
      <c r="B11" s="15" t="s">
        <v>18</v>
      </c>
      <c r="C11" s="6">
        <v>3120248.15</v>
      </c>
      <c r="D11" s="6">
        <v>2957505.42</v>
      </c>
      <c r="E11" s="6">
        <v>3252508.89</v>
      </c>
      <c r="F11" s="6">
        <f>3447635-6989</f>
        <v>3440646</v>
      </c>
      <c r="G11" s="16">
        <f>3316651-2396</f>
        <v>3314255</v>
      </c>
      <c r="H11" s="16">
        <f>3333234-291</f>
        <v>3332943</v>
      </c>
      <c r="I11" s="16">
        <v>3349900</v>
      </c>
      <c r="J11" s="16">
        <v>3366649</v>
      </c>
      <c r="K11" s="16">
        <v>3383482</v>
      </c>
      <c r="L11" s="16">
        <v>3400399</v>
      </c>
      <c r="M11" s="16">
        <v>3417401</v>
      </c>
      <c r="N11" s="16">
        <v>3434488</v>
      </c>
      <c r="O11" s="16">
        <v>3451660</v>
      </c>
      <c r="P11" s="16">
        <v>3468918</v>
      </c>
    </row>
    <row r="12" spans="1:16" ht="34.5" customHeight="1">
      <c r="A12" s="14" t="s">
        <v>19</v>
      </c>
      <c r="B12" s="15" t="s">
        <v>20</v>
      </c>
      <c r="C12" s="6">
        <v>0</v>
      </c>
      <c r="D12" s="6">
        <v>0</v>
      </c>
      <c r="E12" s="6">
        <v>0</v>
      </c>
      <c r="F12" s="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</row>
    <row r="13" spans="1:16" ht="48" customHeight="1">
      <c r="A13" s="14" t="s">
        <v>22</v>
      </c>
      <c r="B13" s="15" t="s">
        <v>23</v>
      </c>
      <c r="C13" s="6">
        <v>0</v>
      </c>
      <c r="D13" s="6">
        <v>0</v>
      </c>
      <c r="E13" s="6">
        <v>0</v>
      </c>
      <c r="F13" s="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</row>
    <row r="14" spans="1:16" ht="34.5" customHeight="1">
      <c r="A14" s="14" t="s">
        <v>24</v>
      </c>
      <c r="B14" s="15" t="s">
        <v>25</v>
      </c>
      <c r="C14" s="6">
        <v>0</v>
      </c>
      <c r="D14" s="6">
        <v>0</v>
      </c>
      <c r="E14" s="6">
        <v>0</v>
      </c>
      <c r="F14" s="6">
        <v>6989</v>
      </c>
      <c r="G14" s="16">
        <v>7196</v>
      </c>
      <c r="H14" s="16">
        <v>5091</v>
      </c>
      <c r="I14" s="16">
        <v>4000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</row>
    <row r="15" spans="1:16" ht="34.5" customHeight="1">
      <c r="A15" s="20" t="s">
        <v>26</v>
      </c>
      <c r="B15" s="18" t="s">
        <v>27</v>
      </c>
      <c r="C15" s="4">
        <f aca="true" t="shared" si="2" ref="C15:N15">C5-C9</f>
        <v>1290813.1800000006</v>
      </c>
      <c r="D15" s="4">
        <f t="shared" si="2"/>
        <v>2107748.5</v>
      </c>
      <c r="E15" s="4">
        <f t="shared" si="2"/>
        <v>9674328.08</v>
      </c>
      <c r="F15" s="4">
        <f t="shared" si="2"/>
        <v>2277955</v>
      </c>
      <c r="G15" s="19">
        <f t="shared" si="2"/>
        <v>341020</v>
      </c>
      <c r="H15" s="19">
        <f t="shared" si="2"/>
        <v>1159866</v>
      </c>
      <c r="I15" s="19">
        <f t="shared" si="2"/>
        <v>1522083</v>
      </c>
      <c r="J15" s="19">
        <f t="shared" si="2"/>
        <v>1782181</v>
      </c>
      <c r="K15" s="19">
        <f t="shared" si="2"/>
        <v>2047013</v>
      </c>
      <c r="L15" s="19">
        <f t="shared" si="2"/>
        <v>2320847</v>
      </c>
      <c r="M15" s="19">
        <f t="shared" si="2"/>
        <v>2603958</v>
      </c>
      <c r="N15" s="19">
        <f t="shared" si="2"/>
        <v>2896630</v>
      </c>
      <c r="O15" s="19">
        <f>O5-O9</f>
        <v>3199154</v>
      </c>
      <c r="P15" s="19">
        <f>P5-P9</f>
        <v>3511833</v>
      </c>
    </row>
    <row r="16" spans="1:16" ht="56.25" customHeight="1">
      <c r="A16" s="20" t="s">
        <v>35</v>
      </c>
      <c r="B16" s="18" t="s">
        <v>36</v>
      </c>
      <c r="C16" s="4">
        <v>371955.76</v>
      </c>
      <c r="D16" s="4">
        <v>742608.9</v>
      </c>
      <c r="E16" s="4">
        <v>742608.9</v>
      </c>
      <c r="F16" s="4">
        <v>1297405.55</v>
      </c>
      <c r="G16" s="21">
        <v>389029</v>
      </c>
      <c r="H16" s="21">
        <v>383642</v>
      </c>
      <c r="I16" s="21">
        <f>379342-130000</f>
        <v>249342</v>
      </c>
      <c r="J16" s="21">
        <f>379342+70000</f>
        <v>449342</v>
      </c>
      <c r="K16" s="21">
        <f>379342+60000</f>
        <v>439342</v>
      </c>
      <c r="L16" s="21">
        <v>294162</v>
      </c>
      <c r="M16" s="21">
        <v>38602</v>
      </c>
      <c r="N16" s="21">
        <v>38602</v>
      </c>
      <c r="O16" s="21">
        <v>30052</v>
      </c>
      <c r="P16" s="21">
        <v>15045</v>
      </c>
    </row>
    <row r="17" spans="1:16" ht="72.75" customHeight="1">
      <c r="A17" s="14" t="s">
        <v>37</v>
      </c>
      <c r="B17" s="15" t="s">
        <v>38</v>
      </c>
      <c r="C17" s="6">
        <v>0</v>
      </c>
      <c r="D17" s="6">
        <v>0</v>
      </c>
      <c r="E17" s="6">
        <v>0</v>
      </c>
      <c r="F17" s="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</row>
    <row r="18" spans="1:16" ht="47.25" customHeight="1">
      <c r="A18" s="20" t="s">
        <v>39</v>
      </c>
      <c r="B18" s="18" t="s">
        <v>40</v>
      </c>
      <c r="C18" s="4" t="s">
        <v>21</v>
      </c>
      <c r="D18" s="4" t="s">
        <v>21</v>
      </c>
      <c r="E18" s="4">
        <v>10000</v>
      </c>
      <c r="F18" s="4" t="s">
        <v>21</v>
      </c>
      <c r="G18" s="19" t="s">
        <v>21</v>
      </c>
      <c r="H18" s="19" t="s">
        <v>21</v>
      </c>
      <c r="I18" s="19" t="s">
        <v>21</v>
      </c>
      <c r="J18" s="19" t="s">
        <v>21</v>
      </c>
      <c r="K18" s="19" t="s">
        <v>21</v>
      </c>
      <c r="L18" s="19" t="s">
        <v>21</v>
      </c>
      <c r="M18" s="19" t="s">
        <v>21</v>
      </c>
      <c r="N18" s="19" t="s">
        <v>21</v>
      </c>
      <c r="O18" s="19" t="s">
        <v>21</v>
      </c>
      <c r="P18" s="19" t="s">
        <v>21</v>
      </c>
    </row>
    <row r="19" spans="1:16" ht="28.5" customHeight="1">
      <c r="A19" s="20" t="s">
        <v>41</v>
      </c>
      <c r="B19" s="18" t="s">
        <v>42</v>
      </c>
      <c r="C19" s="4">
        <f>C15+C16+C18</f>
        <v>1662768.9400000006</v>
      </c>
      <c r="D19" s="4">
        <f>D15+D16+D18</f>
        <v>2850357.4</v>
      </c>
      <c r="E19" s="4">
        <f aca="true" t="shared" si="3" ref="E19:N19">SUM(E15,E16,E18)</f>
        <v>10426936.98</v>
      </c>
      <c r="F19" s="4">
        <f t="shared" si="3"/>
        <v>3575360.55</v>
      </c>
      <c r="G19" s="19">
        <f t="shared" si="3"/>
        <v>730049</v>
      </c>
      <c r="H19" s="19">
        <f t="shared" si="3"/>
        <v>1543508</v>
      </c>
      <c r="I19" s="19">
        <f t="shared" si="3"/>
        <v>1771425</v>
      </c>
      <c r="J19" s="19">
        <f t="shared" si="3"/>
        <v>2231523</v>
      </c>
      <c r="K19" s="19">
        <f t="shared" si="3"/>
        <v>2486355</v>
      </c>
      <c r="L19" s="19">
        <f t="shared" si="3"/>
        <v>2615009</v>
      </c>
      <c r="M19" s="19">
        <f t="shared" si="3"/>
        <v>2642560</v>
      </c>
      <c r="N19" s="19">
        <f t="shared" si="3"/>
        <v>2935232</v>
      </c>
      <c r="O19" s="19">
        <f>SUM(O15,O16,O18)</f>
        <v>3229206</v>
      </c>
      <c r="P19" s="19">
        <f>SUM(P15,P16,P18)</f>
        <v>3526878</v>
      </c>
    </row>
    <row r="20" spans="1:16" ht="30.75" customHeight="1">
      <c r="A20" s="20" t="s">
        <v>43</v>
      </c>
      <c r="B20" s="18" t="s">
        <v>44</v>
      </c>
      <c r="C20" s="4">
        <f aca="true" t="shared" si="4" ref="C20:N20">SUM(C21:C22)</f>
        <v>153146.28</v>
      </c>
      <c r="D20" s="4">
        <f t="shared" si="4"/>
        <v>117947.78</v>
      </c>
      <c r="E20" s="4">
        <f t="shared" si="4"/>
        <v>1878474.07</v>
      </c>
      <c r="F20" s="4">
        <f t="shared" si="4"/>
        <v>915010</v>
      </c>
      <c r="G20" s="19">
        <f t="shared" si="4"/>
        <v>472029</v>
      </c>
      <c r="H20" s="19">
        <f t="shared" si="4"/>
        <v>449642</v>
      </c>
      <c r="I20" s="19">
        <f t="shared" si="4"/>
        <v>300342</v>
      </c>
      <c r="J20" s="19">
        <f t="shared" si="4"/>
        <v>485342</v>
      </c>
      <c r="K20" s="19">
        <f t="shared" si="4"/>
        <v>459342</v>
      </c>
      <c r="L20" s="19">
        <f t="shared" si="4"/>
        <v>299162</v>
      </c>
      <c r="M20" s="19">
        <f t="shared" si="4"/>
        <v>41602</v>
      </c>
      <c r="N20" s="19">
        <f t="shared" si="4"/>
        <v>39502</v>
      </c>
      <c r="O20" s="19">
        <f>SUM(O21:O22)</f>
        <v>30952</v>
      </c>
      <c r="P20" s="19">
        <f>SUM(P21:P22)</f>
        <v>15945</v>
      </c>
    </row>
    <row r="21" spans="1:16" ht="39.75" customHeight="1">
      <c r="A21" s="14" t="s">
        <v>45</v>
      </c>
      <c r="B21" s="15" t="s">
        <v>46</v>
      </c>
      <c r="C21" s="6">
        <v>142640</v>
      </c>
      <c r="D21" s="6">
        <v>61760</v>
      </c>
      <c r="E21" s="6">
        <v>1717930</v>
      </c>
      <c r="F21" s="6">
        <v>813310</v>
      </c>
      <c r="G21" s="22">
        <v>389029</v>
      </c>
      <c r="H21" s="22">
        <v>383642</v>
      </c>
      <c r="I21" s="22">
        <f>379342-130000</f>
        <v>249342</v>
      </c>
      <c r="J21" s="22">
        <f>379342+70000</f>
        <v>449342</v>
      </c>
      <c r="K21" s="22">
        <f>379342+60000</f>
        <v>439342</v>
      </c>
      <c r="L21" s="22">
        <v>294162</v>
      </c>
      <c r="M21" s="22">
        <v>38602</v>
      </c>
      <c r="N21" s="22">
        <v>38602</v>
      </c>
      <c r="O21" s="22">
        <v>30052</v>
      </c>
      <c r="P21" s="22">
        <v>15045</v>
      </c>
    </row>
    <row r="22" spans="1:16" ht="34.5" customHeight="1">
      <c r="A22" s="14" t="s">
        <v>47</v>
      </c>
      <c r="B22" s="15" t="s">
        <v>48</v>
      </c>
      <c r="C22" s="6">
        <v>10506.28</v>
      </c>
      <c r="D22" s="6">
        <v>56187.78</v>
      </c>
      <c r="E22" s="6">
        <v>160544.07</v>
      </c>
      <c r="F22" s="6">
        <v>101700</v>
      </c>
      <c r="G22" s="16">
        <v>83000</v>
      </c>
      <c r="H22" s="16">
        <v>66000</v>
      </c>
      <c r="I22" s="16">
        <v>51000</v>
      </c>
      <c r="J22" s="16">
        <v>36000</v>
      </c>
      <c r="K22" s="16">
        <v>20000</v>
      </c>
      <c r="L22" s="16">
        <v>5000</v>
      </c>
      <c r="M22" s="16">
        <v>3000</v>
      </c>
      <c r="N22" s="16">
        <v>900</v>
      </c>
      <c r="O22" s="16">
        <v>900</v>
      </c>
      <c r="P22" s="16">
        <v>900</v>
      </c>
    </row>
    <row r="23" spans="1:16" ht="34.5" customHeight="1">
      <c r="A23" s="20" t="s">
        <v>49</v>
      </c>
      <c r="B23" s="18" t="s">
        <v>50</v>
      </c>
      <c r="C23" s="4">
        <v>0</v>
      </c>
      <c r="D23" s="4">
        <v>0</v>
      </c>
      <c r="E23" s="4">
        <v>10000</v>
      </c>
      <c r="F23" s="4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</row>
    <row r="24" spans="1:16" ht="34.5" customHeight="1">
      <c r="A24" s="20" t="s">
        <v>51</v>
      </c>
      <c r="B24" s="18" t="s">
        <v>52</v>
      </c>
      <c r="C24" s="4">
        <f>C19-C20-C23</f>
        <v>1509622.6600000006</v>
      </c>
      <c r="D24" s="4">
        <f>D19-D20-D23</f>
        <v>2732409.62</v>
      </c>
      <c r="E24" s="4">
        <f aca="true" t="shared" si="5" ref="E24:N24">E19-E20-E23</f>
        <v>8538462.91</v>
      </c>
      <c r="F24" s="4">
        <f t="shared" si="5"/>
        <v>2660350.55</v>
      </c>
      <c r="G24" s="19">
        <f t="shared" si="5"/>
        <v>258020</v>
      </c>
      <c r="H24" s="19">
        <f t="shared" si="5"/>
        <v>1093866</v>
      </c>
      <c r="I24" s="19">
        <f t="shared" si="5"/>
        <v>1471083</v>
      </c>
      <c r="J24" s="19">
        <f t="shared" si="5"/>
        <v>1746181</v>
      </c>
      <c r="K24" s="19">
        <f t="shared" si="5"/>
        <v>2027013</v>
      </c>
      <c r="L24" s="19">
        <f t="shared" si="5"/>
        <v>2315847</v>
      </c>
      <c r="M24" s="19">
        <f t="shared" si="5"/>
        <v>2600958</v>
      </c>
      <c r="N24" s="19">
        <f t="shared" si="5"/>
        <v>2895730</v>
      </c>
      <c r="O24" s="19">
        <f>O19-O20-O23</f>
        <v>3198254</v>
      </c>
      <c r="P24" s="19">
        <f>P19-P20-P23</f>
        <v>3510933</v>
      </c>
    </row>
    <row r="25" spans="1:16" ht="34.5" customHeight="1">
      <c r="A25" s="20" t="s">
        <v>53</v>
      </c>
      <c r="B25" s="18" t="s">
        <v>54</v>
      </c>
      <c r="C25" s="4">
        <v>1063101.18</v>
      </c>
      <c r="D25" s="4">
        <v>5625057.58</v>
      </c>
      <c r="E25" s="4">
        <v>7755147.36</v>
      </c>
      <c r="F25" s="4">
        <v>2454255</v>
      </c>
      <c r="G25" s="19">
        <v>258020</v>
      </c>
      <c r="H25" s="19">
        <v>1093866</v>
      </c>
      <c r="I25" s="19">
        <v>1471083</v>
      </c>
      <c r="J25" s="19">
        <v>1746181</v>
      </c>
      <c r="K25" s="19">
        <v>2027013</v>
      </c>
      <c r="L25" s="19">
        <v>2315847</v>
      </c>
      <c r="M25" s="19">
        <v>2600958</v>
      </c>
      <c r="N25" s="19">
        <v>2895730</v>
      </c>
      <c r="O25" s="19">
        <v>3198254</v>
      </c>
      <c r="P25" s="19">
        <v>3510933</v>
      </c>
    </row>
    <row r="26" spans="1:16" ht="34.5" customHeight="1">
      <c r="A26" s="14" t="s">
        <v>55</v>
      </c>
      <c r="B26" s="15" t="s">
        <v>56</v>
      </c>
      <c r="C26" s="6">
        <v>0</v>
      </c>
      <c r="D26" s="6">
        <v>0</v>
      </c>
      <c r="E26" s="6">
        <v>0</v>
      </c>
      <c r="F26" s="6">
        <v>13643</v>
      </c>
      <c r="G26" s="16">
        <v>11767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</row>
    <row r="27" spans="1:16" ht="34.5" customHeight="1">
      <c r="A27" s="20" t="s">
        <v>57</v>
      </c>
      <c r="B27" s="18" t="s">
        <v>58</v>
      </c>
      <c r="C27" s="4">
        <v>0</v>
      </c>
      <c r="D27" s="4">
        <v>4005910</v>
      </c>
      <c r="E27" s="4">
        <v>514090</v>
      </c>
      <c r="F27" s="4">
        <v>278000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</row>
    <row r="28" spans="1:16" ht="34.5" customHeight="1">
      <c r="A28" s="20" t="s">
        <v>59</v>
      </c>
      <c r="B28" s="18" t="s">
        <v>60</v>
      </c>
      <c r="C28" s="4">
        <f>C24-C25+C27</f>
        <v>446521.4800000007</v>
      </c>
      <c r="D28" s="4">
        <f aca="true" t="shared" si="6" ref="D28:N28">D24-D25+D27</f>
        <v>1113262.04</v>
      </c>
      <c r="E28" s="4">
        <f t="shared" si="6"/>
        <v>1297405.5499999998</v>
      </c>
      <c r="F28" s="4">
        <f t="shared" si="6"/>
        <v>484095.5499999998</v>
      </c>
      <c r="G28" s="19">
        <f t="shared" si="6"/>
        <v>0</v>
      </c>
      <c r="H28" s="19">
        <f t="shared" si="6"/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19">
        <f t="shared" si="6"/>
        <v>0</v>
      </c>
      <c r="M28" s="19">
        <f t="shared" si="6"/>
        <v>0</v>
      </c>
      <c r="N28" s="19">
        <f t="shared" si="6"/>
        <v>0</v>
      </c>
      <c r="O28" s="19">
        <f>O24-O25+O27</f>
        <v>0</v>
      </c>
      <c r="P28" s="19">
        <f>P24-P25+P27</f>
        <v>0</v>
      </c>
    </row>
    <row r="29" spans="1:16" ht="34.5" customHeight="1">
      <c r="A29" s="20" t="s">
        <v>61</v>
      </c>
      <c r="B29" s="18" t="s">
        <v>62</v>
      </c>
      <c r="C29" s="4">
        <v>122160</v>
      </c>
      <c r="D29" s="4">
        <f>C29+D27-D21</f>
        <v>4066310</v>
      </c>
      <c r="E29" s="4">
        <f>D29+E27-E21</f>
        <v>2862470</v>
      </c>
      <c r="F29" s="4">
        <f>E29+F27-F21</f>
        <v>2327160</v>
      </c>
      <c r="G29" s="21">
        <f>F29+G27-G21</f>
        <v>1938131</v>
      </c>
      <c r="H29" s="21">
        <f>G29+H27-H21</f>
        <v>1554489</v>
      </c>
      <c r="I29" s="21">
        <f aca="true" t="shared" si="7" ref="I29:P29">H29+I27-I21</f>
        <v>1305147</v>
      </c>
      <c r="J29" s="21">
        <f t="shared" si="7"/>
        <v>855805</v>
      </c>
      <c r="K29" s="21">
        <f t="shared" si="7"/>
        <v>416463</v>
      </c>
      <c r="L29" s="21">
        <f t="shared" si="7"/>
        <v>122301</v>
      </c>
      <c r="M29" s="21">
        <f t="shared" si="7"/>
        <v>83699</v>
      </c>
      <c r="N29" s="21">
        <f t="shared" si="7"/>
        <v>45097</v>
      </c>
      <c r="O29" s="21">
        <f t="shared" si="7"/>
        <v>15045</v>
      </c>
      <c r="P29" s="21">
        <f t="shared" si="7"/>
        <v>0</v>
      </c>
    </row>
    <row r="30" spans="1:16" ht="39.75" customHeight="1">
      <c r="A30" s="14" t="s">
        <v>63</v>
      </c>
      <c r="B30" s="15" t="s">
        <v>64</v>
      </c>
      <c r="C30" s="6">
        <v>0</v>
      </c>
      <c r="D30" s="6">
        <v>0</v>
      </c>
      <c r="E30" s="6">
        <v>0</v>
      </c>
      <c r="F30" s="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</row>
    <row r="31" spans="1:16" ht="49.5" customHeight="1">
      <c r="A31" s="14" t="s">
        <v>65</v>
      </c>
      <c r="B31" s="15" t="s">
        <v>66</v>
      </c>
      <c r="C31" s="6">
        <v>0</v>
      </c>
      <c r="D31" s="6">
        <v>0</v>
      </c>
      <c r="E31" s="6">
        <v>0</v>
      </c>
      <c r="F31" s="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</row>
    <row r="32" spans="1:16" ht="75.75" customHeight="1">
      <c r="A32" s="20" t="s">
        <v>67</v>
      </c>
      <c r="B32" s="18" t="s">
        <v>68</v>
      </c>
      <c r="C32" s="4">
        <v>0</v>
      </c>
      <c r="D32" s="4">
        <v>0</v>
      </c>
      <c r="E32" s="4">
        <v>0</v>
      </c>
      <c r="F32" s="4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</row>
    <row r="33" spans="1:16" ht="34.5" customHeight="1">
      <c r="A33" s="20" t="s">
        <v>69</v>
      </c>
      <c r="B33" s="18" t="s">
        <v>70</v>
      </c>
      <c r="C33" s="7">
        <f>(C20+C12)/C5</f>
        <v>0.01957051719409073</v>
      </c>
      <c r="D33" s="7">
        <f aca="true" t="shared" si="8" ref="D33:N33">(D20+D12)/D5</f>
        <v>0.013090308820369928</v>
      </c>
      <c r="E33" s="7">
        <f t="shared" si="8"/>
        <v>0.1092456244214649</v>
      </c>
      <c r="F33" s="7">
        <f t="shared" si="8"/>
        <v>0.08542162017182908</v>
      </c>
      <c r="G33" s="23">
        <f t="shared" si="8"/>
        <v>0.05441309799577287</v>
      </c>
      <c r="H33" s="23">
        <f t="shared" si="8"/>
        <v>0.04715499266627976</v>
      </c>
      <c r="I33" s="23">
        <f t="shared" si="8"/>
        <v>0.030219518173245613</v>
      </c>
      <c r="J33" s="23">
        <f t="shared" si="8"/>
        <v>0.04741132904737362</v>
      </c>
      <c r="K33" s="23">
        <f t="shared" si="8"/>
        <v>0.0435645457424316</v>
      </c>
      <c r="L33" s="23">
        <f t="shared" si="8"/>
        <v>0.027546488532179572</v>
      </c>
      <c r="M33" s="23">
        <f t="shared" si="8"/>
        <v>0.0037190909012077256</v>
      </c>
      <c r="N33" s="23">
        <f t="shared" si="8"/>
        <v>0.003428502291642455</v>
      </c>
      <c r="O33" s="23">
        <f>(O20+O12)/O5</f>
        <v>0.0026081758459255006</v>
      </c>
      <c r="P33" s="23">
        <f>(P20+P12)/P5</f>
        <v>0.0013044740637913588</v>
      </c>
    </row>
    <row r="34" spans="1:16" ht="34.5" customHeight="1">
      <c r="A34" s="20" t="s">
        <v>71</v>
      </c>
      <c r="B34" s="18" t="s">
        <v>72</v>
      </c>
      <c r="C34" s="7">
        <v>0</v>
      </c>
      <c r="D34" s="7">
        <v>0</v>
      </c>
      <c r="E34" s="7">
        <v>0</v>
      </c>
      <c r="F34" s="7">
        <f>(C36+D36+E36)/3</f>
        <v>0.09644066726487473</v>
      </c>
      <c r="G34" s="23">
        <f>(D36+E36+F36)/3</f>
        <v>0.04285891560472833</v>
      </c>
      <c r="H34" s="23">
        <f aca="true" t="shared" si="9" ref="H34:N34">(E36+F36+G36)/3</f>
        <v>0.005184485686376503</v>
      </c>
      <c r="I34" s="23">
        <f t="shared" si="9"/>
        <v>0.031095659895663347</v>
      </c>
      <c r="J34" s="23">
        <f t="shared" si="9"/>
        <v>0.09749182408185186</v>
      </c>
      <c r="K34" s="23">
        <f t="shared" si="9"/>
        <v>0.14443681187001714</v>
      </c>
      <c r="L34" s="23">
        <f t="shared" si="9"/>
        <v>0.17027950986336302</v>
      </c>
      <c r="M34" s="23">
        <f t="shared" si="9"/>
        <v>0.19202101028453597</v>
      </c>
      <c r="N34" s="23">
        <f t="shared" si="9"/>
        <v>0.21266749518005532</v>
      </c>
      <c r="O34" s="23">
        <f>(L36+M36+N36)/3</f>
        <v>0.23236253966653245</v>
      </c>
      <c r="P34" s="23">
        <f>(M36+N36+O36)/3</f>
        <v>0.2511161909643605</v>
      </c>
    </row>
    <row r="35" spans="1:16" ht="34.5" customHeight="1">
      <c r="A35" s="20" t="s">
        <v>89</v>
      </c>
      <c r="B35" s="18" t="s">
        <v>91</v>
      </c>
      <c r="C35" s="7">
        <f>(C20+C12+C32)/C5</f>
        <v>0.01957051719409073</v>
      </c>
      <c r="D35" s="7">
        <f aca="true" t="shared" si="10" ref="D35:N35">(D20+D12+D32)/D5</f>
        <v>0.013090308820369928</v>
      </c>
      <c r="E35" s="7">
        <f t="shared" si="10"/>
        <v>0.1092456244214649</v>
      </c>
      <c r="F35" s="7">
        <f t="shared" si="10"/>
        <v>0.08542162017182908</v>
      </c>
      <c r="G35" s="23">
        <f t="shared" si="10"/>
        <v>0.05441309799577287</v>
      </c>
      <c r="H35" s="23">
        <f t="shared" si="10"/>
        <v>0.04715499266627976</v>
      </c>
      <c r="I35" s="23">
        <f t="shared" si="10"/>
        <v>0.030219518173245613</v>
      </c>
      <c r="J35" s="23">
        <f t="shared" si="10"/>
        <v>0.04741132904737362</v>
      </c>
      <c r="K35" s="23">
        <f t="shared" si="10"/>
        <v>0.0435645457424316</v>
      </c>
      <c r="L35" s="23">
        <f t="shared" si="10"/>
        <v>0.027546488532179572</v>
      </c>
      <c r="M35" s="23">
        <f t="shared" si="10"/>
        <v>0.0037190909012077256</v>
      </c>
      <c r="N35" s="23">
        <f t="shared" si="10"/>
        <v>0.003428502291642455</v>
      </c>
      <c r="O35" s="23">
        <f>(O20+O12+O32)/O5</f>
        <v>0.0026081758459255006</v>
      </c>
      <c r="P35" s="23">
        <f>(P20+P12+P32)/P5</f>
        <v>0.0013044740637913588</v>
      </c>
    </row>
    <row r="36" spans="1:16" ht="34.5" customHeight="1">
      <c r="A36" s="20" t="s">
        <v>90</v>
      </c>
      <c r="B36" s="18" t="s">
        <v>92</v>
      </c>
      <c r="C36" s="7">
        <f>(C6-C40+C8)/C5</f>
        <v>0.10957275569904654</v>
      </c>
      <c r="D36" s="7">
        <f aca="true" t="shared" si="11" ref="D36:N36">(D6-D40+D8)/D5</f>
        <v>0.14276652066855722</v>
      </c>
      <c r="E36" s="7">
        <f t="shared" si="11"/>
        <v>0.036982725427020406</v>
      </c>
      <c r="F36" s="7">
        <f t="shared" si="11"/>
        <v>-0.05117249928139264</v>
      </c>
      <c r="G36" s="23">
        <f t="shared" si="11"/>
        <v>0.029743230913501745</v>
      </c>
      <c r="H36" s="23">
        <f t="shared" si="11"/>
        <v>0.11471624805488094</v>
      </c>
      <c r="I36" s="23">
        <f t="shared" si="11"/>
        <v>0.14801599327717294</v>
      </c>
      <c r="J36" s="23">
        <f t="shared" si="11"/>
        <v>0.1705781942779976</v>
      </c>
      <c r="K36" s="23">
        <f t="shared" si="11"/>
        <v>0.19224434203491844</v>
      </c>
      <c r="L36" s="23">
        <f t="shared" si="11"/>
        <v>0.21324049454069188</v>
      </c>
      <c r="M36" s="23">
        <f t="shared" si="11"/>
        <v>0.23251764896455565</v>
      </c>
      <c r="N36" s="23">
        <f t="shared" si="11"/>
        <v>0.2513294754943498</v>
      </c>
      <c r="O36" s="23">
        <f>(O6-O40+O8)/O5</f>
        <v>0.269501448434176</v>
      </c>
      <c r="P36" s="23">
        <f>(P6-P40+P8)/P5</f>
        <v>0.28723242635366486</v>
      </c>
    </row>
    <row r="37" spans="1:16" ht="52.5" customHeight="1">
      <c r="A37" s="24" t="s">
        <v>73</v>
      </c>
      <c r="B37" s="25" t="s">
        <v>93</v>
      </c>
      <c r="C37" s="8" t="s">
        <v>74</v>
      </c>
      <c r="D37" s="8" t="s">
        <v>74</v>
      </c>
      <c r="E37" s="8" t="s">
        <v>74</v>
      </c>
      <c r="F37" s="8" t="str">
        <f>IF(F35&lt;F34,"TAK","NIE")</f>
        <v>TAK</v>
      </c>
      <c r="G37" s="26" t="str">
        <f>IF(G35&lt;G34,"TAK","NIE")</f>
        <v>NIE</v>
      </c>
      <c r="H37" s="26" t="str">
        <f aca="true" t="shared" si="12" ref="H37:N37">IF(H35&lt;H34,"TAK","NIE")</f>
        <v>NIE</v>
      </c>
      <c r="I37" s="26" t="str">
        <f t="shared" si="12"/>
        <v>TAK</v>
      </c>
      <c r="J37" s="26" t="str">
        <f t="shared" si="12"/>
        <v>TAK</v>
      </c>
      <c r="K37" s="26" t="str">
        <f t="shared" si="12"/>
        <v>TAK</v>
      </c>
      <c r="L37" s="26" t="str">
        <f t="shared" si="12"/>
        <v>TAK</v>
      </c>
      <c r="M37" s="26" t="str">
        <f t="shared" si="12"/>
        <v>TAK</v>
      </c>
      <c r="N37" s="26" t="str">
        <f t="shared" si="12"/>
        <v>TAK</v>
      </c>
      <c r="O37" s="26" t="str">
        <f>IF(O35&lt;O34,"TAK","NIE")</f>
        <v>TAK</v>
      </c>
      <c r="P37" s="26" t="str">
        <f>IF(P35&lt;P34,"TAK","NIE")</f>
        <v>TAK</v>
      </c>
    </row>
    <row r="38" spans="1:16" ht="48.75" customHeight="1">
      <c r="A38" s="27" t="s">
        <v>75</v>
      </c>
      <c r="B38" s="28" t="s">
        <v>76</v>
      </c>
      <c r="C38" s="9">
        <f>(C21+C12+C22-C13-C31)/C5</f>
        <v>0.01957051719409073</v>
      </c>
      <c r="D38" s="9">
        <f aca="true" t="shared" si="13" ref="D38:N38">(D21+D12+D22-D13-D31)/D5</f>
        <v>0.013090308820369928</v>
      </c>
      <c r="E38" s="9">
        <f t="shared" si="13"/>
        <v>0.1092456244214649</v>
      </c>
      <c r="F38" s="9">
        <f t="shared" si="13"/>
        <v>0.08542162017182908</v>
      </c>
      <c r="G38" s="29">
        <f t="shared" si="13"/>
        <v>0.05441309799577287</v>
      </c>
      <c r="H38" s="29">
        <f t="shared" si="13"/>
        <v>0.04715499266627976</v>
      </c>
      <c r="I38" s="29">
        <f t="shared" si="13"/>
        <v>0.030219518173245613</v>
      </c>
      <c r="J38" s="29">
        <f t="shared" si="13"/>
        <v>0.04741132904737362</v>
      </c>
      <c r="K38" s="29">
        <f t="shared" si="13"/>
        <v>0.0435645457424316</v>
      </c>
      <c r="L38" s="29">
        <f t="shared" si="13"/>
        <v>0.027546488532179572</v>
      </c>
      <c r="M38" s="29">
        <f t="shared" si="13"/>
        <v>0.0037190909012077256</v>
      </c>
      <c r="N38" s="29">
        <f t="shared" si="13"/>
        <v>0.003428502291642455</v>
      </c>
      <c r="O38" s="29">
        <f>(O21+O12+O22-O13-O31)/O5</f>
        <v>0.0026081758459255006</v>
      </c>
      <c r="P38" s="29">
        <f>(P21+P12+P22-P13-P31)/P5</f>
        <v>0.0013044740637913588</v>
      </c>
    </row>
    <row r="39" spans="1:16" ht="34.5" customHeight="1">
      <c r="A39" s="27" t="s">
        <v>77</v>
      </c>
      <c r="B39" s="28" t="s">
        <v>78</v>
      </c>
      <c r="C39" s="9">
        <f>(C29-C30)/C5</f>
        <v>0.015610789765380679</v>
      </c>
      <c r="D39" s="9">
        <f aca="true" t="shared" si="14" ref="D39:N39">(D29-D30)/D5</f>
        <v>0.4512950871933193</v>
      </c>
      <c r="E39" s="9">
        <f t="shared" si="14"/>
        <v>0.1664714608159114</v>
      </c>
      <c r="F39" s="9">
        <f t="shared" si="14"/>
        <v>0.2172542131769858</v>
      </c>
      <c r="G39" s="29">
        <f t="shared" si="14"/>
        <v>0.22341786634220623</v>
      </c>
      <c r="H39" s="29">
        <f t="shared" si="14"/>
        <v>0.1630228434950751</v>
      </c>
      <c r="I39" s="29">
        <f t="shared" si="14"/>
        <v>0.13132000680976016</v>
      </c>
      <c r="J39" s="29">
        <f t="shared" si="14"/>
        <v>0.0836005382913236</v>
      </c>
      <c r="K39" s="29">
        <f t="shared" si="14"/>
        <v>0.03949784999745352</v>
      </c>
      <c r="L39" s="29">
        <f t="shared" si="14"/>
        <v>0.01126133363854398</v>
      </c>
      <c r="M39" s="29">
        <f t="shared" si="14"/>
        <v>0.007482433280615966</v>
      </c>
      <c r="N39" s="29">
        <f t="shared" si="14"/>
        <v>0.003914109863961313</v>
      </c>
      <c r="O39" s="29">
        <f>(O29-O30)/O5</f>
        <v>0.0012677696304584246</v>
      </c>
      <c r="P39" s="29">
        <f>(P29-P30)/P5</f>
        <v>0</v>
      </c>
    </row>
    <row r="40" spans="1:16" ht="34.5" customHeight="1">
      <c r="A40" s="20" t="s">
        <v>79</v>
      </c>
      <c r="B40" s="18" t="s">
        <v>80</v>
      </c>
      <c r="C40" s="4">
        <f>C9+C22</f>
        <v>6545049.91</v>
      </c>
      <c r="D40" s="4">
        <f aca="true" t="shared" si="15" ref="D40:N40">D9+D22</f>
        <v>6958752.3</v>
      </c>
      <c r="E40" s="4">
        <f t="shared" si="15"/>
        <v>7681175.33</v>
      </c>
      <c r="F40" s="4">
        <f>F9+F22</f>
        <v>8535436</v>
      </c>
      <c r="G40" s="19">
        <f t="shared" si="15"/>
        <v>8416895</v>
      </c>
      <c r="H40" s="19">
        <f t="shared" si="15"/>
        <v>8441540</v>
      </c>
      <c r="I40" s="19">
        <f t="shared" si="15"/>
        <v>8467593</v>
      </c>
      <c r="J40" s="19">
        <f t="shared" si="15"/>
        <v>8490655</v>
      </c>
      <c r="K40" s="19">
        <f t="shared" si="15"/>
        <v>8516928</v>
      </c>
      <c r="L40" s="19">
        <f t="shared" si="15"/>
        <v>8544412</v>
      </c>
      <c r="M40" s="19">
        <f t="shared" si="15"/>
        <v>8585109</v>
      </c>
      <c r="N40" s="19">
        <f t="shared" si="15"/>
        <v>8625919</v>
      </c>
      <c r="O40" s="19">
        <f>O9+O22</f>
        <v>8669044</v>
      </c>
      <c r="P40" s="19">
        <f>P9+P22</f>
        <v>8712384</v>
      </c>
    </row>
    <row r="41" spans="1:16" ht="34.5" customHeight="1">
      <c r="A41" s="20" t="s">
        <v>81</v>
      </c>
      <c r="B41" s="18" t="s">
        <v>82</v>
      </c>
      <c r="C41" s="4">
        <f>C25+C40</f>
        <v>7608151.09</v>
      </c>
      <c r="D41" s="4">
        <f aca="true" t="shared" si="16" ref="D41:N41">D25+D40</f>
        <v>12583809.879999999</v>
      </c>
      <c r="E41" s="4">
        <f t="shared" si="16"/>
        <v>15436322.690000001</v>
      </c>
      <c r="F41" s="4">
        <f t="shared" si="16"/>
        <v>10989691</v>
      </c>
      <c r="G41" s="19">
        <f t="shared" si="16"/>
        <v>8674915</v>
      </c>
      <c r="H41" s="19">
        <f t="shared" si="16"/>
        <v>9535406</v>
      </c>
      <c r="I41" s="19">
        <f t="shared" si="16"/>
        <v>9938676</v>
      </c>
      <c r="J41" s="19">
        <f t="shared" si="16"/>
        <v>10236836</v>
      </c>
      <c r="K41" s="19">
        <f t="shared" si="16"/>
        <v>10543941</v>
      </c>
      <c r="L41" s="19">
        <f t="shared" si="16"/>
        <v>10860259</v>
      </c>
      <c r="M41" s="19">
        <f t="shared" si="16"/>
        <v>11186067</v>
      </c>
      <c r="N41" s="19">
        <f t="shared" si="16"/>
        <v>11521649</v>
      </c>
      <c r="O41" s="19">
        <f>O25+O40</f>
        <v>11867298</v>
      </c>
      <c r="P41" s="19">
        <f>P25+P40</f>
        <v>12223317</v>
      </c>
    </row>
    <row r="42" spans="1:16" ht="34.5" customHeight="1">
      <c r="A42" s="30" t="s">
        <v>83</v>
      </c>
      <c r="B42" s="31" t="s">
        <v>84</v>
      </c>
      <c r="C42" s="10">
        <f>C5-C41</f>
        <v>217205.72000000067</v>
      </c>
      <c r="D42" s="10">
        <f aca="true" t="shared" si="17" ref="D42:N42">D5-D41</f>
        <v>-3573496.8599999994</v>
      </c>
      <c r="E42" s="10">
        <f t="shared" si="17"/>
        <v>1758636.6499999985</v>
      </c>
      <c r="F42" s="10">
        <f t="shared" si="17"/>
        <v>-278000</v>
      </c>
      <c r="G42" s="32">
        <f t="shared" si="17"/>
        <v>0</v>
      </c>
      <c r="H42" s="32">
        <f t="shared" si="17"/>
        <v>0</v>
      </c>
      <c r="I42" s="32">
        <f t="shared" si="17"/>
        <v>0</v>
      </c>
      <c r="J42" s="32">
        <f t="shared" si="17"/>
        <v>0</v>
      </c>
      <c r="K42" s="32">
        <f t="shared" si="17"/>
        <v>0</v>
      </c>
      <c r="L42" s="32">
        <f t="shared" si="17"/>
        <v>0</v>
      </c>
      <c r="M42" s="32">
        <f t="shared" si="17"/>
        <v>0</v>
      </c>
      <c r="N42" s="32">
        <f t="shared" si="17"/>
        <v>0</v>
      </c>
      <c r="O42" s="32">
        <f>O5-O41</f>
        <v>0</v>
      </c>
      <c r="P42" s="32">
        <f>P5-P41</f>
        <v>0</v>
      </c>
    </row>
    <row r="43" spans="1:16" ht="34.5" customHeight="1">
      <c r="A43" s="20" t="s">
        <v>85</v>
      </c>
      <c r="B43" s="18" t="s">
        <v>86</v>
      </c>
      <c r="C43" s="4">
        <f>C16+C18+C27</f>
        <v>371955.76</v>
      </c>
      <c r="D43" s="4">
        <f aca="true" t="shared" si="18" ref="D43:N43">D16+D18+D27</f>
        <v>4748518.9</v>
      </c>
      <c r="E43" s="4">
        <f t="shared" si="18"/>
        <v>1266698.9</v>
      </c>
      <c r="F43" s="4">
        <f t="shared" si="18"/>
        <v>1575405.55</v>
      </c>
      <c r="G43" s="19">
        <f t="shared" si="18"/>
        <v>389029</v>
      </c>
      <c r="H43" s="19">
        <f t="shared" si="18"/>
        <v>383642</v>
      </c>
      <c r="I43" s="19">
        <f t="shared" si="18"/>
        <v>249342</v>
      </c>
      <c r="J43" s="19">
        <f t="shared" si="18"/>
        <v>449342</v>
      </c>
      <c r="K43" s="19">
        <f t="shared" si="18"/>
        <v>439342</v>
      </c>
      <c r="L43" s="19">
        <f t="shared" si="18"/>
        <v>294162</v>
      </c>
      <c r="M43" s="19">
        <f t="shared" si="18"/>
        <v>38602</v>
      </c>
      <c r="N43" s="19">
        <f t="shared" si="18"/>
        <v>38602</v>
      </c>
      <c r="O43" s="19">
        <f>O16+O18+O27</f>
        <v>30052</v>
      </c>
      <c r="P43" s="19">
        <f>P16+P18+P27</f>
        <v>15045</v>
      </c>
    </row>
    <row r="44" spans="1:16" ht="34.5" customHeight="1">
      <c r="A44" s="20" t="s">
        <v>87</v>
      </c>
      <c r="B44" s="18" t="s">
        <v>88</v>
      </c>
      <c r="C44" s="4">
        <f>C21+C23</f>
        <v>142640</v>
      </c>
      <c r="D44" s="4">
        <f aca="true" t="shared" si="19" ref="D44:N44">D21+D23</f>
        <v>61760</v>
      </c>
      <c r="E44" s="4">
        <f t="shared" si="19"/>
        <v>1727930</v>
      </c>
      <c r="F44" s="4">
        <f t="shared" si="19"/>
        <v>813310</v>
      </c>
      <c r="G44" s="19">
        <f t="shared" si="19"/>
        <v>389029</v>
      </c>
      <c r="H44" s="19">
        <f t="shared" si="19"/>
        <v>383642</v>
      </c>
      <c r="I44" s="19">
        <f t="shared" si="19"/>
        <v>249342</v>
      </c>
      <c r="J44" s="19">
        <f t="shared" si="19"/>
        <v>449342</v>
      </c>
      <c r="K44" s="19">
        <f t="shared" si="19"/>
        <v>439342</v>
      </c>
      <c r="L44" s="19">
        <f t="shared" si="19"/>
        <v>294162</v>
      </c>
      <c r="M44" s="19">
        <f t="shared" si="19"/>
        <v>38602</v>
      </c>
      <c r="N44" s="19">
        <f t="shared" si="19"/>
        <v>38602</v>
      </c>
      <c r="O44" s="19">
        <f>O21+O23</f>
        <v>30052</v>
      </c>
      <c r="P44" s="19">
        <f>P21+P23</f>
        <v>15045</v>
      </c>
    </row>
    <row r="45" spans="1:13" ht="128.25" customHeight="1">
      <c r="A45" s="33"/>
      <c r="B45" s="33"/>
      <c r="C45" s="33"/>
      <c r="D45" s="33"/>
      <c r="E45" s="33"/>
      <c r="F45" s="33"/>
      <c r="G45" s="33"/>
      <c r="H45" s="33"/>
      <c r="M45" t="s">
        <v>98</v>
      </c>
    </row>
    <row r="46" spans="1:13" ht="28.5" customHeight="1">
      <c r="A46" s="33"/>
      <c r="B46" s="33"/>
      <c r="C46" s="33"/>
      <c r="D46" s="33"/>
      <c r="E46" s="33"/>
      <c r="F46" s="33"/>
      <c r="G46" s="33"/>
      <c r="H46" s="1"/>
      <c r="M46" t="s">
        <v>99</v>
      </c>
    </row>
    <row r="47" spans="5:8" ht="34.5" customHeight="1">
      <c r="E47" s="33"/>
      <c r="F47" s="33"/>
      <c r="G47" s="33"/>
      <c r="H47" s="33"/>
    </row>
    <row r="48" spans="5:8" ht="34.5" customHeight="1">
      <c r="E48" s="33"/>
      <c r="F48" s="33"/>
      <c r="G48" s="33"/>
      <c r="H48" s="33"/>
    </row>
    <row r="49" spans="5:8" ht="34.5" customHeight="1">
      <c r="E49" s="33"/>
      <c r="F49" s="33"/>
      <c r="G49" s="33"/>
      <c r="H49" s="33"/>
    </row>
    <row r="50" spans="5:8" ht="34.5" customHeight="1">
      <c r="E50" s="33"/>
      <c r="F50" s="33"/>
      <c r="G50" s="33"/>
      <c r="H50" s="33"/>
    </row>
    <row r="51" spans="5:8" ht="34.5" customHeight="1">
      <c r="E51" s="33"/>
      <c r="F51" s="33"/>
      <c r="G51" s="33"/>
      <c r="H51" s="33"/>
    </row>
    <row r="52" spans="5:8" ht="34.5" customHeight="1">
      <c r="E52" s="33"/>
      <c r="F52" s="33"/>
      <c r="G52" s="33"/>
      <c r="H52" s="33"/>
    </row>
    <row r="53" spans="5:8" ht="34.5" customHeight="1">
      <c r="E53" s="33"/>
      <c r="F53" s="33"/>
      <c r="G53" s="33"/>
      <c r="H53" s="33"/>
    </row>
    <row r="54" spans="5:8" ht="34.5" customHeight="1">
      <c r="E54" s="33"/>
      <c r="F54" s="33"/>
      <c r="G54" s="33"/>
      <c r="H54" s="33"/>
    </row>
    <row r="55" spans="5:8" ht="34.5" customHeight="1">
      <c r="E55" s="33"/>
      <c r="F55" s="33"/>
      <c r="G55" s="33"/>
      <c r="H55" s="33"/>
    </row>
    <row r="56" spans="5:8" ht="34.5" customHeight="1">
      <c r="E56" s="33"/>
      <c r="F56" s="33"/>
      <c r="G56" s="33"/>
      <c r="H56" s="33"/>
    </row>
    <row r="57" spans="5:8" ht="34.5" customHeight="1">
      <c r="E57" s="33"/>
      <c r="F57" s="33"/>
      <c r="G57" s="33"/>
      <c r="H57" s="33"/>
    </row>
    <row r="58" spans="5:8" ht="34.5" customHeight="1">
      <c r="E58" s="33"/>
      <c r="F58" s="33"/>
      <c r="G58" s="33"/>
      <c r="H58" s="33"/>
    </row>
    <row r="59" spans="5:8" ht="34.5" customHeight="1">
      <c r="E59" s="33"/>
      <c r="F59" s="33"/>
      <c r="G59" s="33"/>
      <c r="H59" s="33"/>
    </row>
  </sheetData>
  <sheetProtection/>
  <mergeCells count="18">
    <mergeCell ref="E48:H48"/>
    <mergeCell ref="E59:H59"/>
    <mergeCell ref="E58:H58"/>
    <mergeCell ref="E57:H57"/>
    <mergeCell ref="E56:H56"/>
    <mergeCell ref="E55:H55"/>
    <mergeCell ref="E54:H54"/>
    <mergeCell ref="E53:H53"/>
    <mergeCell ref="A3:H3"/>
    <mergeCell ref="A1:G1"/>
    <mergeCell ref="A2:N2"/>
    <mergeCell ref="E52:H52"/>
    <mergeCell ref="E51:H51"/>
    <mergeCell ref="E50:H50"/>
    <mergeCell ref="A45:H45"/>
    <mergeCell ref="A46:G46"/>
    <mergeCell ref="E49:H49"/>
    <mergeCell ref="E47:H47"/>
  </mergeCells>
  <printOptions/>
  <pageMargins left="0.49" right="0.49" top="1" bottom="1" header="0.5" footer="0.5"/>
  <pageSetup horizontalDpi="600" verticalDpi="600" orientation="landscape" paperSize="9" scale="76" r:id="rId1"/>
  <headerFooter alignWithMargins="0">
    <oddHeader>&amp;RZałącznik Nr 1
do Uchwały Nr V/26/11
Rady Gminy Osieck 
z dnia 27 kwietnia 2011r.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2011-04-19T15:52:00Z</cp:lastPrinted>
  <dcterms:created xsi:type="dcterms:W3CDTF">2011-04-19T19:07:12Z</dcterms:created>
  <dcterms:modified xsi:type="dcterms:W3CDTF">2011-05-19T09:13:56Z</dcterms:modified>
  <cp:category/>
  <cp:version/>
  <cp:contentType/>
  <cp:contentStatus/>
</cp:coreProperties>
</file>